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codeName="ThisWorkbook"/>
  <xr:revisionPtr revIDLastSave="0" documentId="13_ncr:1_{2C63F13D-425D-4BC4-AFCB-4E99763334FE}" xr6:coauthVersionLast="47" xr6:coauthVersionMax="47" xr10:uidLastSave="{00000000-0000-0000-0000-000000000000}"/>
  <workbookProtection workbookAlgorithmName="SHA-512" workbookHashValue="+YChsqe4OIuzH3aEiklE2kgb7qkMFSzz4hqBKwAMgSYmBjTuRmzJiKjC+YpPGOKSK+J7rQIg0jX9fXw9R0SnWQ==" workbookSaltValue="smmqirPNzW7sSclRLMspXQ==" workbookSpinCount="100000" lockStructure="1"/>
  <bookViews>
    <workbookView xWindow="-120" yWindow="-120" windowWidth="29040" windowHeight="15720" xr2:uid="{00000000-000D-0000-FFFF-FFFF00000000}"/>
  </bookViews>
  <sheets>
    <sheet name="UFF Buydown Calculator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G23" i="1" l="1"/>
  <c r="G15" i="1"/>
  <c r="G13" i="1" s="1"/>
  <c r="E23" i="1"/>
  <c r="E21" i="1" s="1"/>
  <c r="E15" i="1"/>
  <c r="E13" i="1" s="1"/>
  <c r="E31" i="1"/>
  <c r="C39" i="1"/>
  <c r="C31" i="1"/>
  <c r="C29" i="1" s="1"/>
  <c r="C23" i="1"/>
  <c r="C21" i="1" s="1"/>
  <c r="C15" i="1"/>
  <c r="C13" i="1" s="1"/>
  <c r="E29" i="1"/>
  <c r="E25" i="1" l="1"/>
  <c r="E27" i="1" s="1"/>
  <c r="E17" i="1"/>
  <c r="E19" i="1" s="1"/>
  <c r="E9" i="1"/>
  <c r="E10" i="1" s="1"/>
  <c r="C37" i="1"/>
  <c r="C9" i="1"/>
  <c r="C10" i="1" s="1"/>
  <c r="G21" i="1"/>
  <c r="G17" i="1" s="1"/>
  <c r="G19" i="1" s="1"/>
  <c r="G9" i="1"/>
  <c r="G10" i="1" s="1"/>
  <c r="C25" i="1" l="1"/>
  <c r="C27" i="1" s="1"/>
  <c r="C17" i="1"/>
  <c r="C19" i="1" s="1"/>
  <c r="C33" i="1"/>
  <c r="C3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6B9238-F86F-4BDC-93C6-9AD6F12C518C}" keepAlive="1" name="Query - Table3" description="Connection to the 'Table3' query in the workbook." type="5" refreshedVersion="6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<sst xmlns="http://schemas.openxmlformats.org/spreadsheetml/2006/main" count="45" uniqueCount="29">
  <si>
    <t>Note Loan Amount</t>
  </si>
  <si>
    <t>Note Rate</t>
  </si>
  <si>
    <t>P&amp;I Payment</t>
  </si>
  <si>
    <t>Term of Loan</t>
  </si>
  <si>
    <t>3-2-1 Buydown</t>
  </si>
  <si>
    <t>Payment 1-12</t>
  </si>
  <si>
    <t>Payment 13-24</t>
  </si>
  <si>
    <t>Payment 25-36</t>
  </si>
  <si>
    <t>Rate payment 1-12</t>
  </si>
  <si>
    <t>Total Cost of Buydown</t>
  </si>
  <si>
    <t>Rate payment 13-24</t>
  </si>
  <si>
    <t>Rate payment 25-36</t>
  </si>
  <si>
    <t>Payment 37-End of Term</t>
  </si>
  <si>
    <t>Rate payment 37-End of Term</t>
  </si>
  <si>
    <t>2-1 Buydown</t>
  </si>
  <si>
    <t>Payment 25-End of Term</t>
  </si>
  <si>
    <t>Rate payment 25-End of Term</t>
  </si>
  <si>
    <t>1-0 Buydown</t>
  </si>
  <si>
    <t>Payment 13-End of Term</t>
  </si>
  <si>
    <t>Rate payment 13-End of Term</t>
  </si>
  <si>
    <t>(Months)</t>
  </si>
  <si>
    <t>***All payments listed include principal and interest only</t>
  </si>
  <si>
    <t>***tool for mortgage professionals only, not intended for public use</t>
  </si>
  <si>
    <t xml:space="preserve">    Buydown Cost Calculator</t>
  </si>
  <si>
    <t>Monthly Subsidy</t>
  </si>
  <si>
    <t>Monthly  Subsidy</t>
  </si>
  <si>
    <t>Times 12 months</t>
  </si>
  <si>
    <t>Times 12 Months</t>
  </si>
  <si>
    <t>Version 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</si>
</sst>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3" xfId="0" applyFont="1" applyFill="1" applyBorder="1" applyAlignment="1">
      <alignment horizontal="center"/>
    </xf>
    <xf numFmtId="0" fontId="0" fillId="3" borderId="8" xfId="0" applyFill="1" applyBorder="1"/>
    <xf numFmtId="0" fontId="1" fillId="3" borderId="2" xfId="0" applyFont="1" applyFill="1" applyBorder="1" applyAlignment="1">
      <alignment horizontal="center"/>
    </xf>
    <xf numFmtId="0" fontId="0" fillId="3" borderId="0" xfId="0" applyFill="1"/>
    <xf numFmtId="0" fontId="0" fillId="3" borderId="9" xfId="0" applyFill="1" applyBorder="1"/>
    <xf numFmtId="49" fontId="0" fillId="3" borderId="3" xfId="0" applyNumberFormat="1" applyFill="1" applyBorder="1"/>
    <xf numFmtId="0" fontId="0" fillId="3" borderId="3" xfId="0" applyFill="1" applyBorder="1"/>
    <xf numFmtId="49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3" borderId="4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2</xdr:col>
      <xdr:colOff>875839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B06EF8-D663-485F-A2E5-837882492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8575"/>
          <a:ext cx="2485564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0"/>
  <sheetViews>
    <sheetView tabSelected="1" topLeftCell="A7" zoomScaleNormal="100" workbookViewId="0">
      <selection activeCell="A7" sqref="A7"/>
    </sheetView>
  </sheetViews>
  <sheetFormatPr defaultRowHeight="15" x14ac:dyDescent="0.25"/>
  <cols>
    <col min="1" max="1" width="21.5703125" customWidth="1"/>
    <col min="2" max="2" width="4.42578125" customWidth="1"/>
    <col min="3" max="3" width="28.7109375" customWidth="1"/>
    <col min="4" max="4" width="4.5703125" customWidth="1"/>
    <col min="5" max="5" width="29.28515625" customWidth="1"/>
    <col min="6" max="6" width="4.140625" customWidth="1"/>
    <col min="7" max="7" width="26.28515625" customWidth="1"/>
    <col min="8" max="8" width="9.140625" customWidth="1"/>
  </cols>
  <sheetData>
    <row r="1" spans="1:8" x14ac:dyDescent="0.25">
      <c r="A1" s="29" t="s">
        <v>23</v>
      </c>
      <c r="B1" s="30"/>
      <c r="C1" s="30"/>
      <c r="D1" s="30"/>
      <c r="E1" s="30"/>
      <c r="F1" s="30"/>
      <c r="G1" s="30"/>
      <c r="H1" s="31"/>
    </row>
    <row r="2" spans="1:8" ht="15" customHeight="1" x14ac:dyDescent="0.25">
      <c r="A2" s="32"/>
      <c r="B2" s="33"/>
      <c r="C2" s="33"/>
      <c r="D2" s="33"/>
      <c r="E2" s="33"/>
      <c r="F2" s="33"/>
      <c r="G2" s="33"/>
      <c r="H2" s="34"/>
    </row>
    <row r="3" spans="1:8" ht="15" customHeight="1" x14ac:dyDescent="0.25">
      <c r="A3" s="32"/>
      <c r="B3" s="33"/>
      <c r="C3" s="33"/>
      <c r="D3" s="33"/>
      <c r="E3" s="33"/>
      <c r="F3" s="33"/>
      <c r="G3" s="33"/>
      <c r="H3" s="34"/>
    </row>
    <row r="4" spans="1:8" ht="15.75" thickBot="1" x14ac:dyDescent="0.3">
      <c r="A4" s="35"/>
      <c r="B4" s="36"/>
      <c r="C4" s="36"/>
      <c r="D4" s="36"/>
      <c r="E4" s="36"/>
      <c r="F4" s="36"/>
      <c r="G4" s="36"/>
      <c r="H4" s="37"/>
    </row>
    <row r="5" spans="1:8" ht="15.75" thickBot="1" x14ac:dyDescent="0.3">
      <c r="A5" s="4"/>
      <c r="B5" s="5"/>
      <c r="C5" s="6"/>
      <c r="D5" s="6"/>
      <c r="E5" s="6"/>
      <c r="F5" s="6"/>
      <c r="G5" s="6"/>
      <c r="H5" s="7"/>
    </row>
    <row r="6" spans="1:8" ht="15.75" thickBot="1" x14ac:dyDescent="0.3">
      <c r="A6" s="8" t="s">
        <v>0</v>
      </c>
      <c r="B6" s="9"/>
      <c r="C6" s="10" t="s">
        <v>4</v>
      </c>
      <c r="D6" s="11"/>
      <c r="E6" s="10" t="s">
        <v>14</v>
      </c>
      <c r="F6" s="11"/>
      <c r="G6" s="10" t="s">
        <v>17</v>
      </c>
      <c r="H6" s="12"/>
    </row>
    <row r="7" spans="1:8" ht="15.75" thickBot="1" x14ac:dyDescent="0.3">
      <c r="A7" s="3">
        <v>364800</v>
      </c>
      <c r="B7" s="9"/>
      <c r="C7" s="13"/>
      <c r="D7" s="11"/>
      <c r="E7" s="13"/>
      <c r="F7" s="11"/>
      <c r="G7" s="13"/>
      <c r="H7" s="12"/>
    </row>
    <row r="8" spans="1:8" x14ac:dyDescent="0.25">
      <c r="A8" s="14"/>
      <c r="B8" s="9"/>
      <c r="C8" s="15" t="s">
        <v>9</v>
      </c>
      <c r="D8" s="11"/>
      <c r="E8" s="15" t="s">
        <v>9</v>
      </c>
      <c r="F8" s="11"/>
      <c r="G8" s="15" t="s">
        <v>9</v>
      </c>
      <c r="H8" s="12"/>
    </row>
    <row r="9" spans="1:8" ht="15.75" thickBot="1" x14ac:dyDescent="0.3">
      <c r="A9" s="14"/>
      <c r="B9" s="9"/>
      <c r="C9" s="16">
        <f>(A30*36)-((C13*12)+(C21*12)+(C29*12))</f>
        <v>16828.080000000002</v>
      </c>
      <c r="D9" s="11"/>
      <c r="E9" s="16">
        <f>(A30*24)-((E13*12)+(E21*12))</f>
        <v>8551.32</v>
      </c>
      <c r="F9" s="11"/>
      <c r="G9" s="16">
        <f>(A30*12)-((G13*12))</f>
        <v>2894.04</v>
      </c>
      <c r="H9" s="12"/>
    </row>
    <row r="10" spans="1:8" ht="15.75" thickBot="1" x14ac:dyDescent="0.3">
      <c r="A10" s="14"/>
      <c r="B10" s="9"/>
      <c r="C10" s="17">
        <f>C9/A7</f>
        <v>4.6129999999999997E-2</v>
      </c>
      <c r="D10" s="11"/>
      <c r="E10" s="17">
        <f>E9/A7</f>
        <v>2.3439999999999999E-2</v>
      </c>
      <c r="F10" s="11"/>
      <c r="G10" s="17">
        <f>G9/A7</f>
        <v>7.9299999999999995E-3</v>
      </c>
      <c r="H10" s="12"/>
    </row>
    <row r="11" spans="1:8" ht="15.75" thickBot="1" x14ac:dyDescent="0.3">
      <c r="A11" s="14"/>
      <c r="B11" s="9"/>
      <c r="C11" s="4"/>
      <c r="D11" s="11"/>
      <c r="E11" s="4"/>
      <c r="F11" s="11"/>
      <c r="G11" s="4"/>
      <c r="H11" s="12"/>
    </row>
    <row r="12" spans="1:8" ht="15.75" thickBot="1" x14ac:dyDescent="0.3">
      <c r="A12" s="8" t="s">
        <v>1</v>
      </c>
      <c r="B12" s="9"/>
      <c r="C12" s="10" t="s">
        <v>5</v>
      </c>
      <c r="D12" s="11"/>
      <c r="E12" s="10" t="s">
        <v>5</v>
      </c>
      <c r="F12" s="11"/>
      <c r="G12" s="10" t="s">
        <v>5</v>
      </c>
      <c r="H12" s="12"/>
    </row>
    <row r="13" spans="1:8" ht="15.75" thickBot="1" x14ac:dyDescent="0.3">
      <c r="A13" s="2">
        <v>7.1249999999999994E-2</v>
      </c>
      <c r="B13" s="9"/>
      <c r="C13" s="18">
        <f>PMT((C15/12),A21,-A7)</f>
        <v>1768</v>
      </c>
      <c r="D13" s="11"/>
      <c r="E13" s="18">
        <f>PMT((E15/12),A21,-A7)</f>
        <v>1986.29</v>
      </c>
      <c r="F13" s="11"/>
      <c r="G13" s="18">
        <f>PMT((G15/12),A21,-A7)</f>
        <v>2216.56</v>
      </c>
      <c r="H13" s="12"/>
    </row>
    <row r="14" spans="1:8" x14ac:dyDescent="0.25">
      <c r="A14" s="14"/>
      <c r="B14" s="9"/>
      <c r="C14" s="8" t="s">
        <v>8</v>
      </c>
      <c r="D14" s="11"/>
      <c r="E14" s="8" t="s">
        <v>8</v>
      </c>
      <c r="F14" s="11"/>
      <c r="G14" s="8" t="s">
        <v>8</v>
      </c>
      <c r="H14" s="12"/>
    </row>
    <row r="15" spans="1:8" x14ac:dyDescent="0.25">
      <c r="A15" s="14"/>
      <c r="B15" s="9"/>
      <c r="C15" s="19">
        <f>A13-0.03</f>
        <v>4.1250000000000002E-2</v>
      </c>
      <c r="D15" s="11"/>
      <c r="E15" s="19">
        <f>A13-0.02</f>
        <v>5.1249999999999997E-2</v>
      </c>
      <c r="F15" s="11"/>
      <c r="G15" s="19">
        <f>A13-0.01</f>
        <v>6.1249999999999999E-2</v>
      </c>
      <c r="H15" s="12"/>
    </row>
    <row r="16" spans="1:8" x14ac:dyDescent="0.25">
      <c r="A16" s="14"/>
      <c r="B16" s="9"/>
      <c r="C16" s="17" t="s">
        <v>24</v>
      </c>
      <c r="D16" s="11"/>
      <c r="E16" s="17" t="s">
        <v>24</v>
      </c>
      <c r="F16" s="11"/>
      <c r="G16" s="17" t="s">
        <v>25</v>
      </c>
      <c r="H16" s="12"/>
    </row>
    <row r="17" spans="1:8" x14ac:dyDescent="0.25">
      <c r="A17" s="14"/>
      <c r="B17" s="9"/>
      <c r="C17" s="18">
        <f>C37-C13</f>
        <v>689.73</v>
      </c>
      <c r="D17" s="11"/>
      <c r="E17" s="18">
        <f>E29-E13</f>
        <v>471.44</v>
      </c>
      <c r="F17" s="11"/>
      <c r="G17" s="18">
        <f>G21-G13</f>
        <v>241.17</v>
      </c>
      <c r="H17" s="12"/>
    </row>
    <row r="18" spans="1:8" x14ac:dyDescent="0.25">
      <c r="A18" s="14"/>
      <c r="B18" s="9"/>
      <c r="C18" s="17" t="s">
        <v>27</v>
      </c>
      <c r="D18" s="11"/>
      <c r="E18" s="20" t="s">
        <v>27</v>
      </c>
      <c r="F18" s="11"/>
      <c r="G18" s="17" t="s">
        <v>27</v>
      </c>
      <c r="H18" s="12"/>
    </row>
    <row r="19" spans="1:8" ht="15.75" thickBot="1" x14ac:dyDescent="0.3">
      <c r="A19" s="14"/>
      <c r="B19" s="9"/>
      <c r="C19" s="21">
        <f>C17*12</f>
        <v>8276.76</v>
      </c>
      <c r="D19" s="11"/>
      <c r="E19" s="18">
        <f>E17*12</f>
        <v>5657.28</v>
      </c>
      <c r="F19" s="11"/>
      <c r="G19" s="21">
        <f>G17*12</f>
        <v>2894.04</v>
      </c>
      <c r="H19" s="12"/>
    </row>
    <row r="20" spans="1:8" ht="15.75" thickBot="1" x14ac:dyDescent="0.3">
      <c r="A20" s="8" t="s">
        <v>3</v>
      </c>
      <c r="B20" s="9"/>
      <c r="C20" s="10" t="s">
        <v>6</v>
      </c>
      <c r="D20" s="11"/>
      <c r="E20" s="10" t="s">
        <v>6</v>
      </c>
      <c r="F20" s="11"/>
      <c r="G20" s="8" t="s">
        <v>18</v>
      </c>
      <c r="H20" s="12"/>
    </row>
    <row r="21" spans="1:8" ht="15.75" thickBot="1" x14ac:dyDescent="0.3">
      <c r="A21" s="1">
        <v>360</v>
      </c>
      <c r="B21" s="9"/>
      <c r="C21" s="18">
        <f>PMT((C23/12),A21,-A7)</f>
        <v>1986.29</v>
      </c>
      <c r="D21" s="11"/>
      <c r="E21" s="18">
        <f>PMT((E23/12),A21,-A7)</f>
        <v>2216.56</v>
      </c>
      <c r="F21" s="11"/>
      <c r="G21" s="18">
        <f>A30</f>
        <v>2457.73</v>
      </c>
      <c r="H21" s="12"/>
    </row>
    <row r="22" spans="1:8" x14ac:dyDescent="0.25">
      <c r="A22" s="22" t="s">
        <v>20</v>
      </c>
      <c r="B22" s="9"/>
      <c r="C22" s="8" t="s">
        <v>10</v>
      </c>
      <c r="D22" s="11"/>
      <c r="E22" s="8" t="s">
        <v>10</v>
      </c>
      <c r="F22" s="11"/>
      <c r="G22" s="8" t="s">
        <v>19</v>
      </c>
      <c r="H22" s="12"/>
    </row>
    <row r="23" spans="1:8" ht="15.75" thickBot="1" x14ac:dyDescent="0.3">
      <c r="A23" s="14"/>
      <c r="B23" s="9"/>
      <c r="C23" s="19">
        <f>A13-0.02</f>
        <v>5.1249999999999997E-2</v>
      </c>
      <c r="D23" s="11"/>
      <c r="E23" s="19">
        <f>A13-0.01</f>
        <v>6.1249999999999999E-2</v>
      </c>
      <c r="F23" s="11"/>
      <c r="G23" s="23">
        <f>A13</f>
        <v>7.1249999999999994E-2</v>
      </c>
      <c r="H23" s="12"/>
    </row>
    <row r="24" spans="1:8" x14ac:dyDescent="0.25">
      <c r="A24" s="14"/>
      <c r="B24" s="9"/>
      <c r="C24" s="17" t="s">
        <v>24</v>
      </c>
      <c r="D24" s="11"/>
      <c r="E24" s="17" t="s">
        <v>24</v>
      </c>
      <c r="F24" s="11"/>
      <c r="G24" s="24"/>
      <c r="H24" s="12"/>
    </row>
    <row r="25" spans="1:8" x14ac:dyDescent="0.25">
      <c r="A25" s="14"/>
      <c r="B25" s="9"/>
      <c r="C25" s="18">
        <f>C37-C21</f>
        <v>471.44</v>
      </c>
      <c r="D25" s="11"/>
      <c r="E25" s="18">
        <f>E29-E21</f>
        <v>241.17</v>
      </c>
      <c r="F25" s="11"/>
      <c r="G25" s="24"/>
      <c r="H25" s="12"/>
    </row>
    <row r="26" spans="1:8" x14ac:dyDescent="0.25">
      <c r="A26" s="14"/>
      <c r="B26" s="9"/>
      <c r="C26" s="17" t="s">
        <v>27</v>
      </c>
      <c r="D26" s="11"/>
      <c r="E26" s="20" t="s">
        <v>26</v>
      </c>
      <c r="F26" s="11"/>
      <c r="G26" s="24"/>
      <c r="H26" s="12"/>
    </row>
    <row r="27" spans="1:8" ht="15.75" thickBot="1" x14ac:dyDescent="0.3">
      <c r="A27" s="14"/>
      <c r="B27" s="9"/>
      <c r="C27" s="21">
        <f>C25*12</f>
        <v>5657.28</v>
      </c>
      <c r="D27" s="11"/>
      <c r="E27" s="21">
        <f>E25*12</f>
        <v>2894.04</v>
      </c>
      <c r="F27" s="11"/>
      <c r="G27" s="11"/>
      <c r="H27" s="12"/>
    </row>
    <row r="28" spans="1:8" x14ac:dyDescent="0.25">
      <c r="A28" s="4"/>
      <c r="B28" s="9"/>
      <c r="C28" s="10" t="s">
        <v>7</v>
      </c>
      <c r="D28" s="11"/>
      <c r="E28" s="8" t="s">
        <v>15</v>
      </c>
      <c r="F28" s="11"/>
      <c r="G28" s="11"/>
      <c r="H28" s="12"/>
    </row>
    <row r="29" spans="1:8" x14ac:dyDescent="0.25">
      <c r="A29" s="8" t="s">
        <v>2</v>
      </c>
      <c r="B29" s="9"/>
      <c r="C29" s="18">
        <f>PMT((C31/12),A21,-A7)</f>
        <v>2216.56</v>
      </c>
      <c r="D29" s="11"/>
      <c r="E29" s="18">
        <f>A30</f>
        <v>2457.73</v>
      </c>
      <c r="F29" s="11"/>
      <c r="G29" s="11"/>
      <c r="H29" s="12"/>
    </row>
    <row r="30" spans="1:8" x14ac:dyDescent="0.25">
      <c r="A30" s="20">
        <f>PMT(A13/12,A21,-A7)</f>
        <v>2457.73</v>
      </c>
      <c r="B30" s="9"/>
      <c r="C30" s="8" t="s">
        <v>11</v>
      </c>
      <c r="D30" s="11"/>
      <c r="E30" s="8" t="s">
        <v>16</v>
      </c>
      <c r="F30" s="11"/>
      <c r="G30" s="11"/>
      <c r="H30" s="12"/>
    </row>
    <row r="31" spans="1:8" ht="15.75" thickBot="1" x14ac:dyDescent="0.3">
      <c r="A31" s="25"/>
      <c r="B31" s="9"/>
      <c r="C31" s="19">
        <f>A13-0.01</f>
        <v>6.1249999999999999E-2</v>
      </c>
      <c r="D31" s="11"/>
      <c r="E31" s="23">
        <f>A13</f>
        <v>7.1249999999999994E-2</v>
      </c>
      <c r="F31" s="11"/>
      <c r="G31" s="11"/>
      <c r="H31" s="12"/>
    </row>
    <row r="32" spans="1:8" x14ac:dyDescent="0.25">
      <c r="A32" s="14"/>
      <c r="B32" s="9"/>
      <c r="C32" s="17" t="s">
        <v>24</v>
      </c>
      <c r="D32" s="11"/>
      <c r="E32" s="24"/>
      <c r="F32" s="11"/>
      <c r="G32" s="11"/>
      <c r="H32" s="12"/>
    </row>
    <row r="33" spans="1:8" x14ac:dyDescent="0.25">
      <c r="A33" s="14"/>
      <c r="B33" s="9"/>
      <c r="C33" s="18">
        <f>C37-C29</f>
        <v>241.17</v>
      </c>
      <c r="D33" s="11"/>
      <c r="E33" s="24"/>
      <c r="F33" s="11"/>
      <c r="G33" s="11"/>
      <c r="H33" s="12"/>
    </row>
    <row r="34" spans="1:8" x14ac:dyDescent="0.25">
      <c r="A34" s="14"/>
      <c r="B34" s="9"/>
      <c r="C34" s="17" t="s">
        <v>27</v>
      </c>
      <c r="D34" s="11"/>
      <c r="E34" s="24"/>
      <c r="F34" s="11"/>
      <c r="G34" s="11"/>
      <c r="H34" s="12"/>
    </row>
    <row r="35" spans="1:8" ht="15.75" thickBot="1" x14ac:dyDescent="0.3">
      <c r="A35" s="14"/>
      <c r="B35" s="9"/>
      <c r="C35" s="21">
        <f>C33*12</f>
        <v>2894.04</v>
      </c>
      <c r="D35" s="11"/>
      <c r="E35" s="11"/>
      <c r="F35" s="11"/>
      <c r="G35" s="11"/>
      <c r="H35" s="12"/>
    </row>
    <row r="36" spans="1:8" x14ac:dyDescent="0.25">
      <c r="A36" s="14"/>
      <c r="B36" s="9"/>
      <c r="C36" s="8" t="s">
        <v>12</v>
      </c>
      <c r="D36" s="11"/>
      <c r="E36" s="11"/>
      <c r="F36" s="11"/>
      <c r="G36" s="11"/>
      <c r="H36" s="12"/>
    </row>
    <row r="37" spans="1:8" x14ac:dyDescent="0.25">
      <c r="A37" s="14"/>
      <c r="B37" s="9"/>
      <c r="C37" s="18">
        <f>A30</f>
        <v>2457.73</v>
      </c>
      <c r="D37" s="11"/>
      <c r="E37" s="11" t="s">
        <v>21</v>
      </c>
      <c r="F37" s="11"/>
      <c r="G37" s="11"/>
      <c r="H37" s="12"/>
    </row>
    <row r="38" spans="1:8" x14ac:dyDescent="0.25">
      <c r="A38" s="14"/>
      <c r="B38" s="9"/>
      <c r="C38" s="8" t="s">
        <v>13</v>
      </c>
      <c r="D38" s="11"/>
      <c r="E38" s="11" t="s">
        <v>22</v>
      </c>
      <c r="F38" s="11"/>
      <c r="G38" s="11"/>
      <c r="H38" s="12"/>
    </row>
    <row r="39" spans="1:8" ht="15.75" thickBot="1" x14ac:dyDescent="0.3">
      <c r="A39" s="14"/>
      <c r="B39" s="9"/>
      <c r="C39" s="23">
        <f>A13</f>
        <v>7.1249999999999994E-2</v>
      </c>
      <c r="D39" s="11"/>
      <c r="E39" s="24"/>
      <c r="F39" s="11"/>
      <c r="G39" s="11"/>
      <c r="H39" s="12"/>
    </row>
    <row r="40" spans="1:8" ht="15.75" thickBot="1" x14ac:dyDescent="0.3">
      <c r="A40" s="25"/>
      <c r="B40" s="26"/>
      <c r="C40" s="27"/>
      <c r="D40" s="27"/>
      <c r="E40" s="27"/>
      <c r="F40" s="27"/>
      <c r="G40" s="27" t="s">
        <v>28</v>
      </c>
      <c r="H40" s="28"/>
    </row>
  </sheetData>
  <sheetProtection algorithmName="SHA-512" hashValue="m5u1L9CnDJl/JwLsaoehzJJ5vfAIuchmFRIOuekSkxGjIC2Kw1Ynw9VyIpoKHbEVCm3RyIsVZmx0WCgA1/FPhA==" saltValue="fKKBYW14Jq208SZZMv5jUA==" spinCount="100000" sheet="1" objects="1" scenarios="1" selectLockedCells="1"/>
  <mergeCells count="1">
    <mergeCell ref="A1:H4"/>
  </mergeCells>
  <pageMargins left="0.7" right="0.7" top="0.75" bottom="0.7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s D A A B Q S w M E F A A C A A g A N H 5 E T l M s 1 K 2 n A A A A + A A A A B I A H A B D b 2 5 m a W c v U G F j a 2 F n Z S 5 4 b W w g o h g A K K A U A A A A A A A A A A A A A A A A A A A A A A A A A A A A h Y 9 N D o I w G E S v Q r q n P x A M I R 9 l 4 V Y S E 6 J x 2 9 Q K j V A M L Z a 7 u f B I X k E S R d 2 5 n M m b 5 M 3 j d o d i 6 t r g q g a r e 5 M j h i k K l J H 9 U Z s 6 R 6 M 7 h S k q O G y F P I t a B T N s b D Z Z n a P G u U t G i P c e + x j 3 Q 0 0 i S h k 5 l J t K N q o T o T b W C S M V + q y O / 1 e I w / 4 l w y O 8 S n A S s x i z l A F Z a i i 1 + S L R b I w p k J 8 S 1 m P r x k F x Z c J d B W S J Q N 4 v + B N Q S w M E F A A C A A g A N H 5 E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R + R E 7 f v k c E o g A A A N s A A A A T A B w A R m 9 y b X V s Y X M v U 2 V j d G l v b j E u b S C i G A A o o B Q A A A A A A A A A A A A A A A A A A A A A A A A A A A B t j T 8 L g z A U x P d A v k N I F w U R S k d x q X T t o t B B H K K + V j H m l f y h i v j d G 5 u 1 t x z c u / s 9 A 5 0 d U b E y + D m j h B I z C A 0 9 q 0 Q r 4 c J y J s F S w r x K d L o D n 9 y W D m R a O K 1 B 2 Q f q q U W c o n i r 7 2 K G n I c l b / a 6 Q G V 9 p U k C 4 M S L Q a j X A V / f w D 3 p V 0 0 r L Z R 5 o p 4 L l G 5 W x 9 F E 4 V u y b f z q 1 h 4 / K o w S Z r 0 x C 4 v d 9 5 i S U f 1 l Z 1 9 Q S w E C L Q A U A A I A C A A 0 f k R O U y z U r a c A A A D 4 A A A A E g A A A A A A A A A A A A A A A A A A A A A A Q 2 9 u Z m l n L 1 B h Y 2 t h Z 2 U u e G 1 s U E s B A i 0 A F A A C A A g A N H 5 E T g / K 6 a u k A A A A 6 Q A A A B M A A A A A A A A A A A A A A A A A 8 w A A A F t D b 2 5 0 Z W 5 0 X 1 R 5 c G V z X S 5 4 b W x Q S w E C L Q A U A A I A C A A 0 f k R O 3 7 5 H B K I A A A D b A A A A E w A A A A A A A A A A A A A A A A D k A Q A A R m 9 y b X V s Y X M v U 2 V j d G l v b j E u b V B L B Q Y A A A A A A w A D A M I A A A D T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C A A A A A A A A O Q H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I t M D R U M j E 6 N D Q 6 M D c u O D Q w M j E 1 M F o i I C 8 + P E V u d H J 5 I F R 5 c G U 9 I k Z p b G x D b 2 x 1 b W 5 U e X B l c y I g V m F s d W U 9 I n N C Z z 0 9 I i A v P j x F b n R y e S B U e X B l P S J G a W x s Q 2 9 s d W 1 u T m F t Z X M i I F Z h b H V l P S J z W y Z x d W 9 0 O 0 J 1 e W R v d 2 4 g V H l w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y 9 D a G F u Z 2 V k I F R 5 c G U u e 0 J 1 e W R v d 2 4 g V H l w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M v Q 2 h h b m d l Z C B U e X B l L n t C d X l k b 3 d u I F R 5 c G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k 7 w t o 1 1 S l E W b 6 q A I Q y E 4 9 Q A A A A A C A A A A A A A D Z g A A w A A A A B A A A A A X f j H Y L w Z P T u q i a z V p k 3 f J A A A A A A S A A A C g A A A A E A A A A J 2 4 q D z U 3 o I C Z c 2 i K p / u Q g h Q A A A A p D N F 8 1 D C F L N i H V D p 9 b W 6 m 8 f 5 y g f D / O 3 V M n U S 0 3 z e r j F G 0 G / 6 s x v 8 e L l u O V r X H + 6 4 t 9 E x w a v 3 h G Q C a i B N f L c Q a a o V B V z z g Z 0 S s a A S c + a w f 7 8 U A A A A o 8 v r p 4 O G p Q r 6 V q y X V E A i Y P / G 1 / c = < / D a t a M a s h u p > 
</file>

<file path=customXml/itemProps1.xml><?xml version="1.0" encoding="utf-8"?>
<ds:datastoreItem xmlns:ds="http://schemas.openxmlformats.org/officeDocument/2006/customXml" ds:itemID="{01B29A67-A40A-41B1-AADB-7BF98EF1FA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UFF Buydown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2023-01-30T15:27:58Z</dcterms:modified>
</cp:coreProperties>
</file>